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ут\"/>
    </mc:Choice>
  </mc:AlternateContent>
  <bookViews>
    <workbookView xWindow="0" yWindow="0" windowWidth="25200" windowHeight="11580" activeTab="3"/>
  </bookViews>
  <sheets>
    <sheet name="2016" sheetId="5" r:id="rId1"/>
    <sheet name="2017" sheetId="1" r:id="rId2"/>
    <sheet name="2018" sheetId="4" r:id="rId3"/>
    <sheet name="2019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B7" i="5"/>
  <c r="B8" i="5"/>
  <c r="B5" i="5"/>
  <c r="O6" i="3"/>
  <c r="B9" i="5" l="1"/>
  <c r="E9" i="5"/>
  <c r="D9" i="5"/>
  <c r="C9" i="5"/>
  <c r="B8" i="1"/>
  <c r="B5" i="1"/>
  <c r="B6" i="1"/>
  <c r="B7" i="1"/>
  <c r="B4" i="1"/>
  <c r="J8" i="4"/>
  <c r="J7" i="4"/>
  <c r="D8" i="1"/>
  <c r="E8" i="1"/>
  <c r="F8" i="1"/>
  <c r="H7" i="4" l="1"/>
  <c r="H8" i="4"/>
  <c r="H9" i="4"/>
  <c r="H10" i="4" s="1"/>
  <c r="H6" i="4"/>
  <c r="K10" i="4"/>
  <c r="L10" i="4"/>
  <c r="M10" i="4"/>
  <c r="K8" i="4"/>
  <c r="K7" i="4"/>
  <c r="K6" i="4"/>
  <c r="B7" i="4" l="1"/>
  <c r="B8" i="4"/>
  <c r="B6" i="4"/>
  <c r="F10" i="4"/>
  <c r="G10" i="4"/>
  <c r="E8" i="4"/>
  <c r="E7" i="4"/>
  <c r="E6" i="4"/>
  <c r="M9" i="3" l="1"/>
  <c r="N9" i="3"/>
  <c r="D9" i="3"/>
  <c r="E9" i="3"/>
  <c r="F9" i="3"/>
  <c r="G9" i="3"/>
  <c r="I7" i="3"/>
  <c r="B7" i="3"/>
  <c r="J10" i="4" l="1"/>
  <c r="D10" i="4"/>
  <c r="E10" i="4"/>
  <c r="C10" i="4"/>
  <c r="I10" i="4"/>
  <c r="L9" i="3"/>
  <c r="K9" i="3"/>
  <c r="J9" i="3"/>
  <c r="H9" i="3"/>
  <c r="C9" i="3"/>
  <c r="I8" i="3"/>
  <c r="B8" i="3"/>
  <c r="O7" i="3"/>
  <c r="F7" i="3"/>
  <c r="E7" i="3"/>
  <c r="O9" i="3"/>
  <c r="E6" i="3"/>
  <c r="B6" i="3" s="1"/>
  <c r="I5" i="3"/>
  <c r="B5" i="3"/>
  <c r="B10" i="4" l="1"/>
  <c r="B9" i="3"/>
  <c r="I6" i="3"/>
  <c r="I9" i="3" s="1"/>
  <c r="C8" i="1" l="1"/>
</calcChain>
</file>

<file path=xl/sharedStrings.xml><?xml version="1.0" encoding="utf-8"?>
<sst xmlns="http://schemas.openxmlformats.org/spreadsheetml/2006/main" count="59" uniqueCount="23">
  <si>
    <t>Міжнародний фонд "Відродження"</t>
  </si>
  <si>
    <t>АЛЬЯНС ГРОМАДСЬКОГО ЗДОРОВ`Я, МБФ</t>
  </si>
  <si>
    <t>Фонд"Антиснід"</t>
  </si>
  <si>
    <t>ІСАР `ЄДНАННЯ`</t>
  </si>
  <si>
    <t>Програмна діяльність</t>
  </si>
  <si>
    <t>Загальний</t>
  </si>
  <si>
    <t>Оплата праці</t>
  </si>
  <si>
    <t>Благодійна допомога</t>
  </si>
  <si>
    <t>Адміністративні витрати</t>
  </si>
  <si>
    <t>Гранти/Плановий</t>
  </si>
  <si>
    <t>Гранти/фактичний</t>
  </si>
  <si>
    <t>ТМЦ</t>
  </si>
  <si>
    <t>Гранти/плановий</t>
  </si>
  <si>
    <t>“Stichting AFEW International</t>
  </si>
  <si>
    <t>CARIBBEAN VULNERABLE COMMUNITIE</t>
  </si>
  <si>
    <t>“Stichting AFEW International   01-08.2019</t>
  </si>
  <si>
    <t>The United Nations TrustFund to End Violence Against Women</t>
  </si>
  <si>
    <t>Управління праці та соціального захисту населення Подільської районної в м. Києві державної адміністрації</t>
  </si>
  <si>
    <t>'ФОНД ОЛЕНИ ПІНЧУК'</t>
  </si>
  <si>
    <t xml:space="preserve">“EURASIAN KEY POPULATIONS HEALTH NETWORK”, </t>
  </si>
  <si>
    <t>Міжнародний фонд "Відродження"  01-06.2019</t>
  </si>
  <si>
    <t>АЛЬЯНС ГРОМАДСЬКОГО ЗДОРОВ`Я, МБФ  01-08.2019</t>
  </si>
  <si>
    <t>ДЕЛОЙТ КОНСАЛТІНГ ОВЕРСІЗ   USAID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</si>
</sst>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 applyFill="1"/>
    <xf numFmtId="0" fontId="0" fillId="0" borderId="2" xfId="0" applyBorder="1"/>
    <xf numFmtId="0" fontId="0" fillId="0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0" xfId="0" applyBorder="1"/>
    <xf numFmtId="2" fontId="0" fillId="0" borderId="0" xfId="0" applyNumberFormat="1" applyFill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32" xfId="0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34" xfId="0" applyFill="1" applyBorder="1" applyAlignment="1">
      <alignment wrapText="1"/>
    </xf>
    <xf numFmtId="43" fontId="0" fillId="0" borderId="10" xfId="0" applyNumberFormat="1" applyFill="1" applyBorder="1"/>
    <xf numFmtId="43" fontId="0" fillId="0" borderId="1" xfId="0" applyNumberFormat="1" applyFill="1" applyBorder="1"/>
    <xf numFmtId="43" fontId="0" fillId="0" borderId="11" xfId="0" applyNumberFormat="1" applyFill="1" applyBorder="1"/>
    <xf numFmtId="43" fontId="0" fillId="0" borderId="12" xfId="0" applyNumberFormat="1" applyFill="1" applyBorder="1"/>
    <xf numFmtId="43" fontId="0" fillId="0" borderId="13" xfId="0" applyNumberFormat="1" applyFill="1" applyBorder="1"/>
    <xf numFmtId="43" fontId="0" fillId="0" borderId="14" xfId="0" applyNumberFormat="1" applyFill="1" applyBorder="1"/>
    <xf numFmtId="43" fontId="2" fillId="0" borderId="15" xfId="0" applyNumberFormat="1" applyFont="1" applyFill="1" applyBorder="1"/>
    <xf numFmtId="43" fontId="2" fillId="0" borderId="20" xfId="0" applyNumberFormat="1" applyFont="1" applyFill="1" applyBorder="1"/>
    <xf numFmtId="43" fontId="2" fillId="0" borderId="3" xfId="0" applyNumberFormat="1" applyFont="1" applyFill="1" applyBorder="1"/>
    <xf numFmtId="43" fontId="0" fillId="0" borderId="35" xfId="0" applyNumberFormat="1" applyFill="1" applyBorder="1"/>
    <xf numFmtId="43" fontId="0" fillId="0" borderId="36" xfId="0" applyNumberFormat="1" applyFill="1" applyBorder="1"/>
    <xf numFmtId="43" fontId="3" fillId="0" borderId="10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2" xfId="0" applyNumberFormat="1" applyFont="1" applyFill="1" applyBorder="1" applyAlignment="1">
      <alignment horizontal="center"/>
    </xf>
    <xf numFmtId="43" fontId="0" fillId="0" borderId="7" xfId="0" applyNumberFormat="1" applyFill="1" applyBorder="1" applyAlignment="1">
      <alignment horizontal="center"/>
    </xf>
    <xf numFmtId="43" fontId="0" fillId="0" borderId="8" xfId="0" applyNumberForma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43" fontId="0" fillId="0" borderId="9" xfId="0" applyNumberFormat="1" applyFill="1" applyBorder="1" applyAlignment="1">
      <alignment horizontal="center"/>
    </xf>
    <xf numFmtId="43" fontId="0" fillId="0" borderId="10" xfId="0" applyNumberFormat="1" applyFill="1" applyBorder="1" applyAlignment="1">
      <alignment horizontal="center"/>
    </xf>
    <xf numFmtId="43" fontId="0" fillId="0" borderId="1" xfId="0" applyNumberFormat="1" applyFill="1" applyBorder="1" applyAlignment="1">
      <alignment horizontal="center"/>
    </xf>
    <xf numFmtId="43" fontId="0" fillId="0" borderId="11" xfId="0" applyNumberForma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0" fillId="0" borderId="13" xfId="0" applyNumberFormat="1" applyFill="1" applyBorder="1" applyAlignment="1">
      <alignment horizontal="center"/>
    </xf>
    <xf numFmtId="43" fontId="0" fillId="0" borderId="27" xfId="0" applyNumberFormat="1" applyFill="1" applyBorder="1" applyAlignment="1">
      <alignment horizontal="center"/>
    </xf>
    <xf numFmtId="43" fontId="0" fillId="0" borderId="12" xfId="0" applyNumberFormat="1" applyFill="1" applyBorder="1" applyAlignment="1">
      <alignment horizontal="center"/>
    </xf>
    <xf numFmtId="43" fontId="0" fillId="0" borderId="14" xfId="0" applyNumberFormat="1" applyFill="1" applyBorder="1" applyAlignment="1">
      <alignment horizontal="center"/>
    </xf>
    <xf numFmtId="43" fontId="2" fillId="0" borderId="15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43" fontId="3" fillId="0" borderId="11" xfId="0" applyNumberFormat="1" applyFont="1" applyFill="1" applyBorder="1" applyAlignment="1">
      <alignment horizontal="center"/>
    </xf>
    <xf numFmtId="43" fontId="0" fillId="0" borderId="22" xfId="0" applyNumberFormat="1" applyFill="1" applyBorder="1" applyAlignment="1">
      <alignment horizontal="center"/>
    </xf>
    <xf numFmtId="43" fontId="0" fillId="0" borderId="2" xfId="0" applyNumberFormat="1" applyFill="1" applyBorder="1" applyAlignment="1">
      <alignment horizontal="center"/>
    </xf>
    <xf numFmtId="43" fontId="0" fillId="0" borderId="17" xfId="0" applyNumberFormat="1" applyFill="1" applyBorder="1" applyAlignment="1">
      <alignment horizontal="center"/>
    </xf>
    <xf numFmtId="43" fontId="0" fillId="0" borderId="18" xfId="0" applyNumberFormat="1" applyFill="1" applyBorder="1" applyAlignment="1">
      <alignment horizontal="center"/>
    </xf>
    <xf numFmtId="43" fontId="0" fillId="0" borderId="28" xfId="0" applyNumberFormat="1" applyFill="1" applyBorder="1" applyAlignment="1">
      <alignment horizontal="center"/>
    </xf>
    <xf numFmtId="43" fontId="0" fillId="0" borderId="19" xfId="0" applyNumberFormat="1" applyFill="1" applyBorder="1" applyAlignment="1">
      <alignment horizontal="center"/>
    </xf>
    <xf numFmtId="43" fontId="0" fillId="0" borderId="16" xfId="0" applyNumberForma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center"/>
    </xf>
    <xf numFmtId="43" fontId="2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G1" sqref="G1"/>
    </sheetView>
  </sheetViews>
  <sheetFormatPr defaultRowHeight="15" x14ac:dyDescent="0.25"/>
  <cols>
    <col min="1" max="1" width="14.42578125" customWidth="1"/>
    <col min="2" max="2" width="14.28515625" customWidth="1"/>
    <col min="3" max="3" width="14.42578125" customWidth="1"/>
    <col min="4" max="4" width="13.28515625" customWidth="1"/>
    <col min="5" max="5" width="11" bestFit="1" customWidth="1"/>
  </cols>
  <sheetData>
    <row r="2" spans="1:10" ht="15.75" thickBot="1" x14ac:dyDescent="0.3">
      <c r="C2">
        <v>2016</v>
      </c>
      <c r="G2" s="1"/>
      <c r="H2" s="1"/>
      <c r="I2" s="1"/>
      <c r="J2" s="1"/>
    </row>
    <row r="3" spans="1:10" ht="15.75" thickBot="1" x14ac:dyDescent="0.3">
      <c r="A3" s="4"/>
      <c r="B3" s="66" t="s">
        <v>10</v>
      </c>
      <c r="C3" s="67"/>
      <c r="D3" s="67"/>
      <c r="E3" s="68"/>
      <c r="G3" s="1"/>
      <c r="H3" s="1"/>
      <c r="I3" s="1"/>
      <c r="J3" s="1"/>
    </row>
    <row r="4" spans="1:10" ht="91.5" customHeight="1" x14ac:dyDescent="0.25">
      <c r="A4" s="6"/>
      <c r="B4" s="7" t="s">
        <v>5</v>
      </c>
      <c r="C4" s="8" t="s">
        <v>1</v>
      </c>
      <c r="D4" s="8" t="s">
        <v>22</v>
      </c>
      <c r="E4" s="9" t="s">
        <v>2</v>
      </c>
      <c r="F4" s="1"/>
      <c r="G4" s="1"/>
      <c r="H4" s="1"/>
      <c r="I4" s="1"/>
      <c r="J4" s="1"/>
    </row>
    <row r="5" spans="1:10" x14ac:dyDescent="0.25">
      <c r="A5" s="4" t="s">
        <v>6</v>
      </c>
      <c r="B5" s="28">
        <f>C5+D5+E5</f>
        <v>2809250.21</v>
      </c>
      <c r="C5" s="29">
        <v>2553151.41</v>
      </c>
      <c r="D5" s="29">
        <v>256098.8</v>
      </c>
      <c r="E5" s="30"/>
      <c r="F5" s="1"/>
      <c r="G5" s="2"/>
      <c r="H5" s="1"/>
      <c r="I5" s="1"/>
      <c r="J5" s="1"/>
    </row>
    <row r="6" spans="1:10" x14ac:dyDescent="0.25">
      <c r="A6" s="4" t="s">
        <v>8</v>
      </c>
      <c r="B6" s="28">
        <f t="shared" ref="B6:B8" si="0">C6+D6+E6</f>
        <v>77257.58</v>
      </c>
      <c r="C6" s="29">
        <v>76357.58</v>
      </c>
      <c r="D6" s="29">
        <v>900</v>
      </c>
      <c r="E6" s="30"/>
      <c r="F6" s="1"/>
      <c r="G6" s="2"/>
      <c r="H6" s="1"/>
      <c r="I6" s="1"/>
      <c r="J6" s="1"/>
    </row>
    <row r="7" spans="1:10" x14ac:dyDescent="0.25">
      <c r="A7" s="4" t="s">
        <v>4</v>
      </c>
      <c r="B7" s="28">
        <f t="shared" si="0"/>
        <v>817101.25</v>
      </c>
      <c r="C7" s="29">
        <v>643996.25</v>
      </c>
      <c r="D7" s="29">
        <v>168105</v>
      </c>
      <c r="E7" s="30">
        <v>5000</v>
      </c>
      <c r="F7" s="1"/>
      <c r="G7" s="2"/>
      <c r="H7" s="1"/>
      <c r="I7" s="1"/>
      <c r="J7" s="1"/>
    </row>
    <row r="8" spans="1:10" ht="15.75" thickBot="1" x14ac:dyDescent="0.3">
      <c r="A8" s="4" t="s">
        <v>11</v>
      </c>
      <c r="B8" s="31">
        <f t="shared" si="0"/>
        <v>2117415.9700000002</v>
      </c>
      <c r="C8" s="32">
        <v>2117415.9700000002</v>
      </c>
      <c r="D8" s="32"/>
      <c r="E8" s="33"/>
      <c r="F8" s="1"/>
      <c r="G8" s="2"/>
      <c r="H8" s="1"/>
      <c r="I8" s="1"/>
      <c r="J8" s="1"/>
    </row>
    <row r="9" spans="1:10" ht="15.75" thickBot="1" x14ac:dyDescent="0.3">
      <c r="A9" s="4"/>
      <c r="B9" s="35">
        <f>SUM(B5:B8)</f>
        <v>5821025.0099999998</v>
      </c>
      <c r="C9" s="35">
        <f t="shared" ref="C9:E9" si="1">SUM(C5:C8)</f>
        <v>5390921.2100000009</v>
      </c>
      <c r="D9" s="35">
        <f t="shared" si="1"/>
        <v>425103.8</v>
      </c>
      <c r="E9" s="36">
        <f t="shared" si="1"/>
        <v>5000</v>
      </c>
      <c r="F9" s="1"/>
      <c r="G9" s="2"/>
      <c r="H9" s="1"/>
      <c r="I9" s="1"/>
      <c r="J9" s="1"/>
    </row>
    <row r="10" spans="1:10" x14ac:dyDescent="0.25">
      <c r="B10" s="11"/>
      <c r="C10" s="3"/>
      <c r="D10" s="3"/>
      <c r="E10" s="3"/>
      <c r="F10" s="3"/>
      <c r="G10" s="1"/>
      <c r="H10" s="1"/>
      <c r="I10" s="1"/>
      <c r="J10" s="1"/>
    </row>
    <row r="11" spans="1:10" x14ac:dyDescent="0.25">
      <c r="G11" s="16"/>
      <c r="H11" s="1"/>
      <c r="I11" s="1"/>
      <c r="J11" s="1"/>
    </row>
    <row r="12" spans="1:10" x14ac:dyDescent="0.25">
      <c r="G12" s="16"/>
      <c r="H12" s="1"/>
      <c r="I12" s="1"/>
      <c r="J12" s="1"/>
    </row>
    <row r="13" spans="1:10" x14ac:dyDescent="0.25">
      <c r="G13" s="16"/>
      <c r="H13" s="1"/>
      <c r="I13" s="1"/>
      <c r="J13" s="1"/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J2" sqref="J2"/>
    </sheetView>
  </sheetViews>
  <sheetFormatPr defaultRowHeight="15" x14ac:dyDescent="0.25"/>
  <cols>
    <col min="1" max="1" width="23.28515625" customWidth="1"/>
    <col min="2" max="2" width="14.5703125" bestFit="1" customWidth="1"/>
    <col min="3" max="3" width="14.7109375" customWidth="1"/>
    <col min="4" max="4" width="11.7109375" customWidth="1"/>
    <col min="5" max="5" width="21" customWidth="1"/>
    <col min="6" max="6" width="11.28515625" customWidth="1"/>
    <col min="7" max="7" width="13.140625" customWidth="1"/>
    <col min="8" max="8" width="15.28515625" customWidth="1"/>
    <col min="9" max="9" width="13" style="1" customWidth="1"/>
    <col min="10" max="12" width="10" style="1" customWidth="1"/>
  </cols>
  <sheetData>
    <row r="1" spans="1:9" ht="15.75" thickBot="1" x14ac:dyDescent="0.3">
      <c r="E1">
        <v>2017</v>
      </c>
    </row>
    <row r="2" spans="1:9" ht="30.75" thickBot="1" x14ac:dyDescent="0.3">
      <c r="A2" s="4"/>
      <c r="B2" s="69" t="s">
        <v>10</v>
      </c>
      <c r="C2" s="70"/>
      <c r="D2" s="70"/>
      <c r="E2" s="70"/>
      <c r="F2" s="70"/>
      <c r="G2" s="5" t="s">
        <v>7</v>
      </c>
    </row>
    <row r="3" spans="1:9" ht="91.5" customHeight="1" x14ac:dyDescent="0.25">
      <c r="A3" s="6"/>
      <c r="B3" s="7" t="s">
        <v>5</v>
      </c>
      <c r="C3" s="8" t="s">
        <v>1</v>
      </c>
      <c r="D3" s="8" t="s">
        <v>0</v>
      </c>
      <c r="E3" s="8" t="s">
        <v>3</v>
      </c>
      <c r="F3" s="9" t="s">
        <v>2</v>
      </c>
      <c r="G3" s="27" t="s">
        <v>7</v>
      </c>
      <c r="H3" s="1"/>
    </row>
    <row r="4" spans="1:9" x14ac:dyDescent="0.25">
      <c r="A4" s="4" t="s">
        <v>6</v>
      </c>
      <c r="B4" s="28">
        <f>C4+D4+E4+F4+G4</f>
        <v>503369.48</v>
      </c>
      <c r="C4" s="29">
        <v>503369.48</v>
      </c>
      <c r="D4" s="29"/>
      <c r="E4" s="29"/>
      <c r="F4" s="30"/>
      <c r="G4" s="37"/>
      <c r="H4" s="1"/>
      <c r="I4" s="2"/>
    </row>
    <row r="5" spans="1:9" x14ac:dyDescent="0.25">
      <c r="A5" s="4" t="s">
        <v>8</v>
      </c>
      <c r="B5" s="28">
        <f t="shared" ref="B5:B7" si="0">C5+D5+E5+F5+G5</f>
        <v>131779.28</v>
      </c>
      <c r="C5" s="29">
        <v>129754.28</v>
      </c>
      <c r="D5" s="29">
        <v>80</v>
      </c>
      <c r="E5" s="29">
        <v>270</v>
      </c>
      <c r="F5" s="30"/>
      <c r="G5" s="37">
        <v>1675</v>
      </c>
      <c r="H5" s="1"/>
      <c r="I5" s="2"/>
    </row>
    <row r="6" spans="1:9" x14ac:dyDescent="0.25">
      <c r="A6" s="4" t="s">
        <v>4</v>
      </c>
      <c r="B6" s="28">
        <f t="shared" si="0"/>
        <v>3291162.83</v>
      </c>
      <c r="C6" s="29">
        <v>3142526.72</v>
      </c>
      <c r="D6" s="29">
        <v>20200</v>
      </c>
      <c r="E6" s="29">
        <v>107629.33</v>
      </c>
      <c r="F6" s="30">
        <v>3000</v>
      </c>
      <c r="G6" s="37">
        <v>17806.78</v>
      </c>
      <c r="H6" s="1"/>
      <c r="I6" s="2"/>
    </row>
    <row r="7" spans="1:9" ht="15.75" thickBot="1" x14ac:dyDescent="0.3">
      <c r="A7" s="4" t="s">
        <v>11</v>
      </c>
      <c r="B7" s="31">
        <f t="shared" si="0"/>
        <v>2245589.41</v>
      </c>
      <c r="C7" s="32">
        <v>2245589.41</v>
      </c>
      <c r="D7" s="32"/>
      <c r="E7" s="32"/>
      <c r="F7" s="33"/>
      <c r="G7" s="38"/>
      <c r="H7" s="1"/>
      <c r="I7" s="2"/>
    </row>
    <row r="8" spans="1:9" ht="15.75" thickBot="1" x14ac:dyDescent="0.3">
      <c r="A8" s="4"/>
      <c r="B8" s="34">
        <f>SUM(B4:B7)</f>
        <v>6171901</v>
      </c>
      <c r="C8" s="34">
        <f t="shared" ref="C8:F8" si="1">SUM(C4:C7)</f>
        <v>6021239.8900000006</v>
      </c>
      <c r="D8" s="34">
        <f t="shared" si="1"/>
        <v>20280</v>
      </c>
      <c r="E8" s="34">
        <f t="shared" si="1"/>
        <v>107899.33</v>
      </c>
      <c r="F8" s="34">
        <f t="shared" si="1"/>
        <v>3000</v>
      </c>
      <c r="G8" s="36">
        <v>19481.78</v>
      </c>
      <c r="H8" s="1"/>
      <c r="I8" s="2"/>
    </row>
    <row r="9" spans="1:9" x14ac:dyDescent="0.25">
      <c r="B9" s="11"/>
      <c r="C9" s="3"/>
      <c r="D9" s="3"/>
      <c r="E9" s="3"/>
      <c r="F9" s="3"/>
      <c r="G9" s="3"/>
      <c r="H9" s="3"/>
    </row>
    <row r="10" spans="1:9" x14ac:dyDescent="0.25">
      <c r="I10" s="16"/>
    </row>
    <row r="11" spans="1:9" x14ac:dyDescent="0.25">
      <c r="I11" s="16"/>
    </row>
    <row r="12" spans="1:9" x14ac:dyDescent="0.25">
      <c r="I12" s="16"/>
    </row>
    <row r="13" spans="1:9" x14ac:dyDescent="0.25">
      <c r="I13" s="16"/>
    </row>
    <row r="14" spans="1:9" x14ac:dyDescent="0.25">
      <c r="I14" s="16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7"/>
  <sheetViews>
    <sheetView workbookViewId="0">
      <selection activeCell="P2" sqref="P2"/>
    </sheetView>
  </sheetViews>
  <sheetFormatPr defaultRowHeight="15" x14ac:dyDescent="0.25"/>
  <cols>
    <col min="1" max="1" width="23.7109375" customWidth="1"/>
    <col min="2" max="2" width="14.42578125" customWidth="1"/>
    <col min="3" max="3" width="14.5703125" bestFit="1" customWidth="1"/>
    <col min="4" max="4" width="13.140625" bestFit="1" customWidth="1"/>
    <col min="5" max="5" width="13.28515625" customWidth="1"/>
    <col min="6" max="6" width="11" bestFit="1" customWidth="1"/>
    <col min="7" max="7" width="20.140625" customWidth="1"/>
    <col min="8" max="8" width="16.140625" customWidth="1"/>
    <col min="9" max="9" width="14.5703125" bestFit="1" customWidth="1"/>
    <col min="10" max="10" width="13.140625" bestFit="1" customWidth="1"/>
    <col min="11" max="11" width="15.85546875" customWidth="1"/>
    <col min="12" max="12" width="11" bestFit="1" customWidth="1"/>
    <col min="13" max="13" width="21.5703125" customWidth="1"/>
  </cols>
  <sheetData>
    <row r="3" spans="1:17" ht="15.75" thickBot="1" x14ac:dyDescent="0.3">
      <c r="E3">
        <v>2018</v>
      </c>
      <c r="I3" s="10"/>
      <c r="J3" s="10"/>
      <c r="K3">
        <v>2018</v>
      </c>
      <c r="L3" s="10"/>
      <c r="N3" s="1"/>
      <c r="O3" s="1"/>
      <c r="P3" s="1"/>
      <c r="Q3" s="1"/>
    </row>
    <row r="4" spans="1:17" ht="15.75" thickBot="1" x14ac:dyDescent="0.3">
      <c r="A4" s="4"/>
      <c r="B4" s="69" t="s">
        <v>9</v>
      </c>
      <c r="C4" s="70"/>
      <c r="D4" s="70"/>
      <c r="E4" s="70"/>
      <c r="F4" s="70"/>
      <c r="G4" s="71"/>
      <c r="H4" s="69" t="s">
        <v>10</v>
      </c>
      <c r="I4" s="70"/>
      <c r="J4" s="70"/>
      <c r="K4" s="70"/>
      <c r="L4" s="70"/>
      <c r="M4" s="71"/>
      <c r="N4" s="1"/>
    </row>
    <row r="5" spans="1:17" ht="101.25" customHeight="1" thickBot="1" x14ac:dyDescent="0.3">
      <c r="A5" s="6"/>
      <c r="B5" s="18" t="s">
        <v>5</v>
      </c>
      <c r="C5" s="19" t="s">
        <v>1</v>
      </c>
      <c r="D5" s="19" t="s">
        <v>0</v>
      </c>
      <c r="E5" s="19" t="s">
        <v>19</v>
      </c>
      <c r="F5" s="20" t="s">
        <v>18</v>
      </c>
      <c r="G5" s="20" t="s">
        <v>17</v>
      </c>
      <c r="H5" s="22" t="s">
        <v>5</v>
      </c>
      <c r="I5" s="23" t="s">
        <v>1</v>
      </c>
      <c r="J5" s="23" t="s">
        <v>0</v>
      </c>
      <c r="K5" s="23" t="s">
        <v>19</v>
      </c>
      <c r="L5" s="24" t="s">
        <v>18</v>
      </c>
      <c r="M5" s="25" t="s">
        <v>17</v>
      </c>
      <c r="N5" s="16"/>
    </row>
    <row r="6" spans="1:17" x14ac:dyDescent="0.25">
      <c r="A6" s="4" t="s">
        <v>6</v>
      </c>
      <c r="B6" s="39">
        <f>C6+D6+E6+G6+F6</f>
        <v>4152067.4448080002</v>
      </c>
      <c r="C6" s="40">
        <v>3468061.16</v>
      </c>
      <c r="D6" s="40">
        <v>542400</v>
      </c>
      <c r="E6" s="40">
        <f>3289*28.152072</f>
        <v>92592.164808000001</v>
      </c>
      <c r="F6" s="41"/>
      <c r="G6" s="41">
        <v>49014.12</v>
      </c>
      <c r="H6" s="42">
        <f>I6+J6+K6+L6+M6</f>
        <v>3402436.2600000002</v>
      </c>
      <c r="I6" s="43">
        <v>3175838.37</v>
      </c>
      <c r="J6" s="43">
        <v>84899.75</v>
      </c>
      <c r="K6" s="44">
        <f>3289*28.18</f>
        <v>92684.02</v>
      </c>
      <c r="L6" s="43"/>
      <c r="M6" s="45">
        <v>49014.12</v>
      </c>
      <c r="N6" s="1"/>
    </row>
    <row r="7" spans="1:17" x14ac:dyDescent="0.25">
      <c r="A7" s="4" t="s">
        <v>8</v>
      </c>
      <c r="B7" s="39">
        <f t="shared" ref="B7:B8" si="0">C7+D7+E7+G7+F7</f>
        <v>219581.1796</v>
      </c>
      <c r="C7" s="40">
        <v>196522.72</v>
      </c>
      <c r="D7" s="40">
        <v>11190</v>
      </c>
      <c r="E7" s="40">
        <f>280*28.15207</f>
        <v>7882.5795999999991</v>
      </c>
      <c r="F7" s="41"/>
      <c r="G7" s="41">
        <v>3985.88</v>
      </c>
      <c r="H7" s="46">
        <f t="shared" ref="H7:H9" si="1">I7+J7+K7+L7+M7</f>
        <v>227941.36</v>
      </c>
      <c r="I7" s="47">
        <v>204894.83</v>
      </c>
      <c r="J7" s="47">
        <f>11250.25-80</f>
        <v>11170.25</v>
      </c>
      <c r="K7" s="40">
        <f>280*28.18</f>
        <v>7890.4</v>
      </c>
      <c r="L7" s="47"/>
      <c r="M7" s="48">
        <v>3985.88</v>
      </c>
      <c r="N7" s="1"/>
    </row>
    <row r="8" spans="1:17" x14ac:dyDescent="0.25">
      <c r="A8" s="4" t="s">
        <v>4</v>
      </c>
      <c r="B8" s="39">
        <f t="shared" si="0"/>
        <v>1161485.34864</v>
      </c>
      <c r="C8" s="40">
        <v>1012636.1</v>
      </c>
      <c r="D8" s="40">
        <v>138071</v>
      </c>
      <c r="E8" s="40">
        <f>(120)*28.152072</f>
        <v>3378.2486400000003</v>
      </c>
      <c r="F8" s="41">
        <v>4400</v>
      </c>
      <c r="G8" s="41">
        <v>3000</v>
      </c>
      <c r="H8" s="46">
        <f t="shared" si="1"/>
        <v>1504583.17</v>
      </c>
      <c r="I8" s="47">
        <v>918490.57</v>
      </c>
      <c r="J8" s="47">
        <f>595511-20200</f>
        <v>575311</v>
      </c>
      <c r="K8" s="40">
        <f>(120)*28.18</f>
        <v>3381.6</v>
      </c>
      <c r="L8" s="47">
        <v>4400</v>
      </c>
      <c r="M8" s="48">
        <v>3000</v>
      </c>
      <c r="N8" s="1"/>
    </row>
    <row r="9" spans="1:17" ht="15.75" thickBot="1" x14ac:dyDescent="0.3">
      <c r="A9" s="4" t="s">
        <v>11</v>
      </c>
      <c r="B9" s="49"/>
      <c r="C9" s="50"/>
      <c r="D9" s="50"/>
      <c r="E9" s="50"/>
      <c r="F9" s="51"/>
      <c r="G9" s="51"/>
      <c r="H9" s="52">
        <f t="shared" si="1"/>
        <v>1204281.71</v>
      </c>
      <c r="I9" s="50">
        <v>1204281.71</v>
      </c>
      <c r="J9" s="50"/>
      <c r="K9" s="50"/>
      <c r="L9" s="50"/>
      <c r="M9" s="53"/>
      <c r="N9" s="1"/>
    </row>
    <row r="10" spans="1:17" ht="15.75" thickBot="1" x14ac:dyDescent="0.3">
      <c r="A10" s="4"/>
      <c r="B10" s="54">
        <f>SUM(B6:B9)</f>
        <v>5533133.9730479997</v>
      </c>
      <c r="C10" s="55">
        <f>SUM(C6:C9)</f>
        <v>4677219.9800000004</v>
      </c>
      <c r="D10" s="55">
        <f t="shared" ref="D10:E10" si="2">SUM(D6:D9)</f>
        <v>691661</v>
      </c>
      <c r="E10" s="55">
        <f t="shared" si="2"/>
        <v>103852.993048</v>
      </c>
      <c r="F10" s="55">
        <f t="shared" ref="F10" si="3">SUM(F6:F9)</f>
        <v>4400</v>
      </c>
      <c r="G10" s="55">
        <f t="shared" ref="G10" si="4">SUM(G6:G9)</f>
        <v>56000</v>
      </c>
      <c r="H10" s="54">
        <f>SUM(H6:H9)</f>
        <v>6339242.5</v>
      </c>
      <c r="I10" s="55">
        <f>SUM(I6:I9)</f>
        <v>5503505.4800000004</v>
      </c>
      <c r="J10" s="55">
        <f t="shared" ref="J10" si="5">SUM(J6:J9)</f>
        <v>671381</v>
      </c>
      <c r="K10" s="55">
        <f t="shared" ref="K10" si="6">SUM(K6:K9)</f>
        <v>103956.02</v>
      </c>
      <c r="L10" s="55">
        <f t="shared" ref="L10" si="7">SUM(L6:L9)</f>
        <v>4400</v>
      </c>
      <c r="M10" s="55">
        <f t="shared" ref="M10" si="8">SUM(M6:M9)</f>
        <v>56000</v>
      </c>
      <c r="N10" s="1"/>
      <c r="O10" s="15"/>
      <c r="P10" s="15"/>
      <c r="Q10" s="15"/>
    </row>
    <row r="15" spans="1:17" x14ac:dyDescent="0.25">
      <c r="H15" s="15"/>
    </row>
    <row r="17" spans="8:8" x14ac:dyDescent="0.25">
      <c r="H17" s="15"/>
    </row>
  </sheetData>
  <mergeCells count="2">
    <mergeCell ref="B4:G4"/>
    <mergeCell ref="H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abSelected="1" workbookViewId="0">
      <selection activeCell="E16" sqref="E16"/>
    </sheetView>
  </sheetViews>
  <sheetFormatPr defaultRowHeight="15" x14ac:dyDescent="0.25"/>
  <cols>
    <col min="1" max="1" width="24.85546875" customWidth="1"/>
    <col min="2" max="2" width="14.28515625" customWidth="1"/>
    <col min="3" max="3" width="14.140625" customWidth="1"/>
    <col min="4" max="4" width="13.28515625" customWidth="1"/>
    <col min="5" max="5" width="12.85546875" customWidth="1"/>
    <col min="6" max="6" width="14.42578125" customWidth="1"/>
    <col min="7" max="7" width="10.7109375" customWidth="1"/>
    <col min="8" max="8" width="13.5703125" customWidth="1"/>
    <col min="9" max="9" width="16" customWidth="1"/>
    <col min="10" max="10" width="14.7109375" customWidth="1"/>
    <col min="11" max="11" width="13.85546875" customWidth="1"/>
    <col min="12" max="12" width="13.140625" customWidth="1"/>
    <col min="13" max="13" width="10.85546875" customWidth="1"/>
    <col min="15" max="15" width="13.5703125" customWidth="1"/>
  </cols>
  <sheetData>
    <row r="2" spans="1:15" ht="15.75" thickBot="1" x14ac:dyDescent="0.3">
      <c r="F2">
        <v>2019</v>
      </c>
      <c r="K2" s="1"/>
      <c r="L2">
        <v>2019</v>
      </c>
      <c r="M2" s="1"/>
      <c r="N2" s="1"/>
      <c r="O2" s="1"/>
    </row>
    <row r="3" spans="1:15" ht="15.75" thickBot="1" x14ac:dyDescent="0.3">
      <c r="A3" s="4"/>
      <c r="B3" s="66" t="s">
        <v>12</v>
      </c>
      <c r="C3" s="67"/>
      <c r="D3" s="67"/>
      <c r="E3" s="67"/>
      <c r="F3" s="67"/>
      <c r="G3" s="67"/>
      <c r="H3" s="68"/>
      <c r="I3" s="17"/>
      <c r="J3" s="12" t="s">
        <v>10</v>
      </c>
      <c r="K3" s="13"/>
      <c r="L3" s="13"/>
      <c r="M3" s="13"/>
      <c r="N3" s="13"/>
      <c r="O3" s="14"/>
    </row>
    <row r="4" spans="1:15" ht="105" customHeight="1" x14ac:dyDescent="0.25">
      <c r="A4" s="6"/>
      <c r="B4" s="18" t="s">
        <v>5</v>
      </c>
      <c r="C4" s="19" t="s">
        <v>21</v>
      </c>
      <c r="D4" s="19" t="s">
        <v>0</v>
      </c>
      <c r="E4" s="19" t="s">
        <v>13</v>
      </c>
      <c r="F4" s="19" t="s">
        <v>16</v>
      </c>
      <c r="G4" s="20" t="s">
        <v>18</v>
      </c>
      <c r="H4" s="21" t="s">
        <v>14</v>
      </c>
      <c r="I4" s="26" t="s">
        <v>5</v>
      </c>
      <c r="J4" s="19" t="s">
        <v>21</v>
      </c>
      <c r="K4" s="19" t="s">
        <v>20</v>
      </c>
      <c r="L4" s="20" t="s">
        <v>14</v>
      </c>
      <c r="M4" s="20" t="s">
        <v>18</v>
      </c>
      <c r="N4" s="19" t="s">
        <v>16</v>
      </c>
      <c r="O4" s="21" t="s">
        <v>15</v>
      </c>
    </row>
    <row r="5" spans="1:15" x14ac:dyDescent="0.25">
      <c r="A5" s="4" t="s">
        <v>6</v>
      </c>
      <c r="B5" s="46">
        <f>C5+D5+E5+F5+H5</f>
        <v>2035880.7300000004</v>
      </c>
      <c r="C5" s="40">
        <v>1737480.7300000004</v>
      </c>
      <c r="D5" s="40">
        <v>298400</v>
      </c>
      <c r="E5" s="47"/>
      <c r="F5" s="40"/>
      <c r="G5" s="41"/>
      <c r="H5" s="56"/>
      <c r="I5" s="57">
        <f>J5+K5+L5+O5</f>
        <v>1844936.9</v>
      </c>
      <c r="J5" s="47">
        <v>1716692.53</v>
      </c>
      <c r="K5" s="47">
        <v>128244.37</v>
      </c>
      <c r="L5" s="58"/>
      <c r="M5" s="58"/>
      <c r="N5" s="58"/>
      <c r="O5" s="48"/>
    </row>
    <row r="6" spans="1:15" x14ac:dyDescent="0.25">
      <c r="A6" s="4" t="s">
        <v>8</v>
      </c>
      <c r="B6" s="46">
        <f>C6+D6+E6+F6+H6</f>
        <v>126918.51499999991</v>
      </c>
      <c r="C6" s="40">
        <v>103259.96999999991</v>
      </c>
      <c r="D6" s="40">
        <v>4440</v>
      </c>
      <c r="E6" s="47">
        <f>6313.545+12905</f>
        <v>19218.544999999998</v>
      </c>
      <c r="F6" s="40"/>
      <c r="G6" s="41"/>
      <c r="H6" s="56"/>
      <c r="I6" s="57">
        <f>J6+K6+L6+O6</f>
        <v>110982.17999999998</v>
      </c>
      <c r="J6" s="47">
        <v>89318.099999999977</v>
      </c>
      <c r="K6" s="47">
        <v>2486.8599999999997</v>
      </c>
      <c r="L6" s="58"/>
      <c r="M6" s="58"/>
      <c r="N6" s="58"/>
      <c r="O6" s="48">
        <f>6233.23+12943.99</f>
        <v>19177.22</v>
      </c>
    </row>
    <row r="7" spans="1:15" x14ac:dyDescent="0.25">
      <c r="A7" s="4" t="s">
        <v>4</v>
      </c>
      <c r="B7" s="46">
        <f>C7+D7+E7+F7+H7+G7</f>
        <v>5033454.57</v>
      </c>
      <c r="C7" s="40">
        <v>343600</v>
      </c>
      <c r="D7" s="40">
        <v>501544</v>
      </c>
      <c r="E7" s="47">
        <f>126270.9+258100</f>
        <v>384370.9</v>
      </c>
      <c r="F7" s="40">
        <f>149821*24.21</f>
        <v>3627166.41</v>
      </c>
      <c r="G7" s="41">
        <v>4000</v>
      </c>
      <c r="H7" s="56">
        <v>172773.26</v>
      </c>
      <c r="I7" s="57">
        <f>J7+K7+L7+O7+M7</f>
        <v>1098893.3</v>
      </c>
      <c r="J7" s="47">
        <v>361874.95000000007</v>
      </c>
      <c r="K7" s="47">
        <v>218362.05</v>
      </c>
      <c r="L7" s="58">
        <v>177032.07</v>
      </c>
      <c r="M7" s="58">
        <v>4000</v>
      </c>
      <c r="N7" s="58"/>
      <c r="O7" s="48">
        <f>124664.73+212959.5</f>
        <v>337624.23</v>
      </c>
    </row>
    <row r="8" spans="1:15" ht="15.75" thickBot="1" x14ac:dyDescent="0.3">
      <c r="A8" s="4" t="s">
        <v>11</v>
      </c>
      <c r="B8" s="59">
        <f>C8+D8+E8+F8+H8</f>
        <v>0</v>
      </c>
      <c r="C8" s="60"/>
      <c r="D8" s="60"/>
      <c r="E8" s="60"/>
      <c r="F8" s="60"/>
      <c r="G8" s="61"/>
      <c r="H8" s="62"/>
      <c r="I8" s="63">
        <f t="shared" ref="I8" si="0">J8+K8+L8+O8</f>
        <v>81162.995999999999</v>
      </c>
      <c r="J8" s="50">
        <v>81162.995999999999</v>
      </c>
      <c r="K8" s="50"/>
      <c r="L8" s="51"/>
      <c r="M8" s="51"/>
      <c r="N8" s="51"/>
      <c r="O8" s="53"/>
    </row>
    <row r="9" spans="1:15" ht="15.75" thickBot="1" x14ac:dyDescent="0.3">
      <c r="A9" s="4"/>
      <c r="B9" s="64">
        <f>SUM(B5:B8)</f>
        <v>7196253.8150000013</v>
      </c>
      <c r="C9" s="64">
        <f t="shared" ref="C9:H9" si="1">SUM(C5:C8)</f>
        <v>2184340.7000000002</v>
      </c>
      <c r="D9" s="64">
        <f t="shared" si="1"/>
        <v>804384</v>
      </c>
      <c r="E9" s="64">
        <f t="shared" si="1"/>
        <v>403589.44500000001</v>
      </c>
      <c r="F9" s="64">
        <f t="shared" si="1"/>
        <v>3627166.41</v>
      </c>
      <c r="G9" s="64">
        <f t="shared" si="1"/>
        <v>4000</v>
      </c>
      <c r="H9" s="65">
        <f t="shared" si="1"/>
        <v>172773.26</v>
      </c>
      <c r="I9" s="64">
        <f>SUM(I5:I8)</f>
        <v>3135975.3759999997</v>
      </c>
      <c r="J9" s="64">
        <f t="shared" ref="J9:O9" si="2">SUM(J5:J8)</f>
        <v>2249048.5759999999</v>
      </c>
      <c r="K9" s="64">
        <f t="shared" si="2"/>
        <v>349093.27999999997</v>
      </c>
      <c r="L9" s="64">
        <f t="shared" si="2"/>
        <v>177032.07</v>
      </c>
      <c r="M9" s="64">
        <f t="shared" si="2"/>
        <v>4000</v>
      </c>
      <c r="N9" s="64">
        <f t="shared" si="2"/>
        <v>0</v>
      </c>
      <c r="O9" s="65">
        <f t="shared" si="2"/>
        <v>356801.44999999995</v>
      </c>
    </row>
    <row r="10" spans="1:15" x14ac:dyDescent="0.25">
      <c r="K10" s="1"/>
      <c r="L10" s="1"/>
      <c r="M10" s="1"/>
      <c r="N10" s="1"/>
      <c r="O10" s="1"/>
    </row>
    <row r="11" spans="1:15" x14ac:dyDescent="0.25">
      <c r="K11" s="16"/>
      <c r="L11" s="1"/>
      <c r="M11" s="1"/>
      <c r="N11" s="1"/>
      <c r="O11" s="1"/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dcterms:created xsi:type="dcterms:W3CDTF">2018-03-05T11:31:55Z</dcterms:created>
  <dcterms:modified xsi:type="dcterms:W3CDTF">2019-09-26T13:05:14Z</dcterms:modified>
</cp:coreProperties>
</file>